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55" windowHeight="4560" activeTab="2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<sst xmlns="http://schemas.openxmlformats.org/spreadsheetml/2006/main" count="318" uniqueCount="233">
  <si>
    <t>Number of Elbows</t>
  </si>
  <si>
    <t>Type</t>
  </si>
  <si>
    <t>Number of Tees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</si>
  <si>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</si>
  <si>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</si>
  <si>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</si>
  <si>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</si>
  <si>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</si>
  <si>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</si>
  <si>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</si>
  <si>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</si>
  <si>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</si>
  <si>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</si>
  <si>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</si>
  <si>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</si>
  <si>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</si>
  <si>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</si>
  <si>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</si>
  <si>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</si>
  <si>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</si>
  <si>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</si>
  <si>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</si>
  <si>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</si>
  <si>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</si>
  <si>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</si>
  <si>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</si>
  <si>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</si>
  <si>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</si>
  <si>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</si>
  <si>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</si>
  <si>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</si>
  <si>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</si>
  <si>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</si>
  <si>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</si>
  <si>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</si>
  <si>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</si>
  <si>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</si>
  <si>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</si>
  <si>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</si>
  <si>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</si>
  <si>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</si>
  <si>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</si>
  <si>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</si>
  <si>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</si>
  <si>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</si>
  <si>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</si>
  <si>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</si>
  <si>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</si>
  <si>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</si>
  <si>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</si>
  <si>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</si>
  <si>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</si>
  <si>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</si>
  <si>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</si>
  <si>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</si>
  <si>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</si>
  <si>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</si>
  <si>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</si>
  <si>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</si>
  <si>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</si>
  <si>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</si>
  <si>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</si>
  <si>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</si>
  <si>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</si>
  <si>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</si>
  <si>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</si>
  <si>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</si>
  <si>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</si>
  <si>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</si>
  <si>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</si>
  <si>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</si>
  <si>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</si>
  <si>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</si>
  <si>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</si>
  <si>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</si>
  <si>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</si>
  <si>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</si>
  <si>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</si>
  <si>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</si>
  <si>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</si>
  <si>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</si>
  <si>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</si>
  <si>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</si>
  <si>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</si>
  <si>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</si>
  <si>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</si>
  <si>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</si>
  <si>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</si>
  <si>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</si>
  <si>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</si>
  <si>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</si>
  <si>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</si>
  <si>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</si>
  <si>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</si>
  <si>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</si>
  <si>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</si>
  <si>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Table from ARI standard</t>
  </si>
  <si>
    <t>Input Parameters:</t>
  </si>
  <si>
    <t>Optional User Input</t>
  </si>
  <si>
    <t>Ceiling Type</t>
  </si>
  <si>
    <t>From ARI 885-98, Should always be used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</si>
  <si>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</si>
  <si>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</si>
  <si>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</si>
  <si>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</si>
  <si>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</si>
  <si>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</si>
  <si>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</si>
  <si>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</si>
  <si>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</si>
  <si>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</si>
  <si>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</si>
  <si>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</si>
  <si>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</si>
  <si>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</si>
  <si>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</si>
  <si>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</si>
  <si>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</si>
  <si>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</si>
  <si>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</si>
  <si>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</si>
  <si>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</si>
  <si>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</si>
  <si>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</si>
  <si>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</si>
  <si>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</si>
  <si>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</si>
  <si>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</si>
  <si>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</si>
  <si>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</si>
  <si>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</si>
  <si>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</si>
  <si>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</si>
  <si>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</si>
  <si>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</si>
  <si>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</si>
  <si>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</si>
  <si>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</si>
  <si>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</si>
  <si>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</si>
  <si>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</si>
  <si>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</si>
  <si>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</si>
  <si>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</si>
  <si>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</si>
  <si>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</si>
  <si>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</si>
  <si>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</si>
  <si>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</si>
  <si>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</si>
  <si>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</si>
  <si>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</si>
  <si>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</si>
  <si>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</si>
  <si>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</si>
  <si>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</si>
  <si>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</si>
  <si>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</si>
  <si>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</si>
  <si>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</si>
  <si>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</si>
  <si>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</si>
  <si>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</si>
  <si>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</si>
  <si>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</si>
  <si>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</si>
  <si>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</si>
  <si>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</si>
  <si>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</si>
  <si>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</si>
  <si>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</si>
  <si>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</si>
  <si>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From Tables,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</si>
  <si>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</si>
  <si>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</si>
  <si>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</si>
  <si>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</si>
  <si>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</si>
  <si>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From ARI 885-98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</si>
  <si>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</si>
  <si>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</si>
  <si>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</si>
  <si>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</si>
  <si>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</si>
  <si>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</si>
  <si>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</si>
  <si>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</si>
  <si>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</si>
  <si>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</si>
  <si>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</si>
  <si>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</si>
  <si>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</si>
  <si>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</si>
  <si>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</si>
  <si>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</si>
  <si>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</si>
  <si>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</si>
  <si>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</si>
  <si>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</si>
  <si>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</si>
  <si>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</si>
  <si>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</si>
  <si>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</si>
  <si>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</si>
  <si>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</si>
  <si>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</si>
  <si>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</si>
  <si>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</si>
  <si>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</si>
  <si>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</si>
  <si>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</si>
  <si>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</si>
  <si>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>Sound Constants - ARI 885-08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</si>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</sst>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21" applyFont="1" applyBorder="1">
      <alignment/>
      <protection/>
    </xf>
    <xf numFmtId="0" fontId="2" fillId="0" borderId="16" xfId="21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1" fontId="0" fillId="2" borderId="40" xfId="0" applyNumberFormat="1" applyFont="1" applyFill="1" applyBorder="1" applyAlignment="1" applyProtection="1">
      <alignment horizontal="center"/>
      <protection/>
    </xf>
    <xf numFmtId="1" fontId="0" fillId="2" borderId="14" xfId="0" applyNumberFormat="1" applyFont="1" applyFill="1" applyBorder="1" applyAlignment="1" applyProtection="1">
      <alignment horizontal="center"/>
      <protection/>
    </xf>
    <xf numFmtId="1" fontId="0" fillId="2" borderId="20" xfId="0" applyNumberFormat="1" applyFont="1" applyFill="1" applyBorder="1" applyAlignment="1" applyProtection="1">
      <alignment horizontal="center"/>
      <protection/>
    </xf>
    <xf numFmtId="0" fontId="0" fillId="3" borderId="51" xfId="0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1" fontId="5" fillId="2" borderId="20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5" borderId="53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26" xfId="0" applyNumberForma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16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6" borderId="22" xfId="0" applyFill="1" applyBorder="1" applyAlignment="1">
      <alignment/>
    </xf>
    <xf numFmtId="1" fontId="0" fillId="6" borderId="4" xfId="0" applyNumberForma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1" fontId="0" fillId="6" borderId="36" xfId="0" applyNumberFormat="1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/>
      <protection/>
    </xf>
    <xf numFmtId="1" fontId="0" fillId="7" borderId="11" xfId="0" applyNumberFormat="1" applyFont="1" applyFill="1" applyBorder="1" applyAlignment="1" applyProtection="1">
      <alignment horizontal="center"/>
      <protection/>
    </xf>
    <xf numFmtId="1" fontId="0" fillId="7" borderId="12" xfId="0" applyNumberFormat="1" applyFont="1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/>
    </xf>
    <xf numFmtId="1" fontId="0" fillId="6" borderId="4" xfId="0" applyNumberFormat="1" applyFill="1" applyBorder="1" applyAlignment="1" applyProtection="1">
      <alignment horizontal="center"/>
      <protection/>
    </xf>
    <xf numFmtId="1" fontId="0" fillId="6" borderId="29" xfId="0" applyNumberFormat="1" applyFill="1" applyBorder="1" applyAlignment="1" applyProtection="1">
      <alignment horizontal="center"/>
      <protection/>
    </xf>
    <xf numFmtId="1" fontId="0" fillId="6" borderId="3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0" borderId="14" xfId="0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2" borderId="3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43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77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975"/>
          <c:w val="0.8277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5686503"/>
        <c:axId val="8525344"/>
      </c:scatterChart>
      <c:valAx>
        <c:axId val="45686503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6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25344"/>
        <c:crosses val="autoZero"/>
        <c:crossBetween val="midCat"/>
        <c:dispUnits/>
        <c:majorUnit val="1"/>
        <c:minorUnit val="1"/>
      </c:valAx>
      <c:valAx>
        <c:axId val="852534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86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1"/>
          <c:y val="0.9295"/>
          <c:w val="0.52675"/>
          <c:h val="0.070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025"/>
          <c:y val="0.1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9225"/>
          <c:y val="0.1265"/>
          <c:w val="0.79325"/>
          <c:h val="0.745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axId val="9619233"/>
        <c:axId val="19464234"/>
      </c:scatterChart>
      <c:valAx>
        <c:axId val="961923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64234"/>
        <c:crosses val="autoZero"/>
        <c:crossBetween val="midCat"/>
        <c:dispUnits/>
        <c:majorUnit val="1"/>
        <c:minorUnit val="1"/>
      </c:valAx>
      <c:valAx>
        <c:axId val="194642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19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25"/>
          <c:y val="0.93475"/>
          <c:w val="0.43725"/>
          <c:h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35"/>
          <c:w val="0.845"/>
          <c:h val="0.6705"/>
        </c:manualLayout>
      </c:layout>
      <c:scatterChart>
        <c:scatterStyle val="smooth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40960379"/>
        <c:axId val="33099092"/>
      </c:scatterChart>
      <c:valAx>
        <c:axId val="40960379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99092"/>
        <c:crosses val="autoZero"/>
        <c:crossBetween val="midCat"/>
        <c:dispUnits/>
        <c:majorUnit val="1"/>
        <c:minorUnit val="1"/>
      </c:valAx>
      <c:valAx>
        <c:axId val="3309909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60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5"/>
          <c:w val="0.87075"/>
          <c:h val="0.070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375"/>
          <c:y val="0.110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5"/>
          <c:y val="0.1055"/>
          <c:w val="0.8105"/>
          <c:h val="0.721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29456373"/>
        <c:axId val="63780766"/>
      </c:scatterChart>
      <c:valAx>
        <c:axId val="2945637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780766"/>
        <c:crosses val="autoZero"/>
        <c:crossBetween val="midCat"/>
        <c:dispUnits/>
        <c:majorUnit val="1"/>
        <c:minorUnit val="1"/>
      </c:valAx>
      <c:valAx>
        <c:axId val="637807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56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25"/>
          <c:y val="0.91775"/>
          <c:w val="0.8767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04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8"/>
          <c:w val="0.8415"/>
          <c:h val="0.751"/>
        </c:manualLayout>
      </c:layout>
      <c:scatterChart>
        <c:scatterStyle val="smooth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37155983"/>
        <c:axId val="65968392"/>
      </c:scatterChart>
      <c:valAx>
        <c:axId val="37155983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968392"/>
        <c:crosses val="autoZero"/>
        <c:crossBetween val="midCat"/>
        <c:dispUnits/>
        <c:majorUnit val="1"/>
        <c:minorUnit val="1"/>
      </c:valAx>
      <c:valAx>
        <c:axId val="6596839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155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175"/>
          <c:y val="0.9235"/>
          <c:w val="0.3995"/>
          <c:h val="0.051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-0.0022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175"/>
          <c:w val="0.8495"/>
          <c:h val="0.736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axId val="56844617"/>
        <c:axId val="41839506"/>
      </c:scatterChart>
      <c:valAx>
        <c:axId val="5684461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39506"/>
        <c:crosses val="autoZero"/>
        <c:crossBetween val="midCat"/>
        <c:dispUnits/>
        <c:majorUnit val="1"/>
        <c:minorUnit val="1"/>
      </c:valAx>
      <c:valAx>
        <c:axId val="41839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44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91825"/>
          <c:w val="0.38525"/>
          <c:h val="0.0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0.29175</cdr:y>
    </cdr:from>
    <cdr:to>
      <cdr:x>0.99425</cdr:x>
      <cdr:y>0.83825</cdr:y>
    </cdr:to>
    <cdr:grpSp>
      <cdr:nvGrpSpPr>
        <cdr:cNvPr id="1" name="Group 3"/>
        <cdr:cNvGrpSpPr>
          <a:grpSpLocks/>
        </cdr:cNvGrpSpPr>
      </cdr:nvGrpSpPr>
      <cdr:grpSpPr>
        <a:xfrm>
          <a:off x="4019550" y="1209675"/>
          <a:ext cx="400050" cy="22764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0.507</cdr:x>
      <cdr:y>0.13025</cdr:y>
    </cdr:from>
    <cdr:to>
      <cdr:x>0.52625</cdr:x>
      <cdr:y>0.18275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2247900" y="5429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</cdr:y>
    </cdr:from>
    <cdr:to>
      <cdr:x>0.76475</cdr:x>
      <cdr:y>0.13025</cdr:y>
    </cdr:to>
    <cdr:sp textlink="'Discharge Calculator'!$A$1">
      <cdr:nvSpPr>
        <cdr:cNvPr id="15" name="TextBox 17"/>
        <cdr:cNvSpPr txBox="1">
          <a:spLocks noChangeArrowheads="1"/>
        </cdr:cNvSpPr>
      </cdr:nvSpPr>
      <cdr:spPr>
        <a:xfrm>
          <a:off x="1028700" y="0"/>
          <a:ext cx="23622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ad06bc-7781-4f5b-aff3-049952ca4ed1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0.434</cdr:y>
    </cdr:from>
    <cdr:to>
      <cdr:x>0.94525</cdr:x>
      <cdr:y>0.82675</cdr:y>
    </cdr:to>
    <cdr:grpSp>
      <cdr:nvGrpSpPr>
        <cdr:cNvPr id="1" name="Group 3"/>
        <cdr:cNvGrpSpPr>
          <a:grpSpLocks/>
        </cdr:cNvGrpSpPr>
      </cdr:nvGrpSpPr>
      <cdr:grpSpPr>
        <a:xfrm>
          <a:off x="3943350" y="1800225"/>
          <a:ext cx="266700" cy="16287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0.26025</cdr:x>
      <cdr:y>0</cdr:y>
    </cdr:from>
    <cdr:to>
      <cdr:x>0.772</cdr:x>
      <cdr:y>0.1305</cdr:y>
    </cdr:to>
    <cdr:sp textlink="'Discharge Calculator'!$A$1">
      <cdr:nvSpPr>
        <cdr:cNvPr id="14" name="TextBox 17"/>
        <cdr:cNvSpPr txBox="1">
          <a:spLocks noChangeArrowheads="1"/>
        </cdr:cNvSpPr>
      </cdr:nvSpPr>
      <cdr:spPr>
        <a:xfrm>
          <a:off x="1152525" y="0"/>
          <a:ext cx="22764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b64ac23-cdc6-46e9-ae19-e35ccad5ef72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0.28175</cdr:y>
    </cdr:from>
    <cdr:to>
      <cdr:x>0.9905</cdr:x>
      <cdr:y>0.75675</cdr:y>
    </cdr:to>
    <cdr:grpSp>
      <cdr:nvGrpSpPr>
        <cdr:cNvPr id="1" name="Group 1"/>
        <cdr:cNvGrpSpPr>
          <a:grpSpLocks/>
        </cdr:cNvGrpSpPr>
      </cdr:nvGrpSpPr>
      <cdr:grpSpPr>
        <a:xfrm>
          <a:off x="4676775" y="1171575"/>
          <a:ext cx="295275" cy="19812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0.2135</cdr:x>
      <cdr:y>0</cdr:y>
    </cdr:from>
    <cdr:to>
      <cdr:x>0.869</cdr:x>
      <cdr:y>0.14725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1066800" y="0"/>
          <a:ext cx="3286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a88bd72-688b-4319-a7c1-8a63684a691d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0.393</cdr:y>
    </cdr:from>
    <cdr:to>
      <cdr:x>0.948</cdr:x>
      <cdr:y>0.79375</cdr:y>
    </cdr:to>
    <cdr:grpSp>
      <cdr:nvGrpSpPr>
        <cdr:cNvPr id="1" name="Group 2"/>
        <cdr:cNvGrpSpPr>
          <a:grpSpLocks/>
        </cdr:cNvGrpSpPr>
      </cdr:nvGrpSpPr>
      <cdr:grpSpPr>
        <a:xfrm>
          <a:off x="4448175" y="163830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0.16475</cdr:x>
      <cdr:y>0</cdr:y>
    </cdr:from>
    <cdr:to>
      <cdr:x>0.825</cdr:x>
      <cdr:y>0.12175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39d6839-5d00-43d7-9eac-399efdc62880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0.3245</cdr:y>
    </cdr:from>
    <cdr:to>
      <cdr:x>0.98825</cdr:x>
      <cdr:y>0.83925</cdr:y>
    </cdr:to>
    <cdr:grpSp>
      <cdr:nvGrpSpPr>
        <cdr:cNvPr id="1" name="Group 11"/>
        <cdr:cNvGrpSpPr>
          <a:grpSpLocks/>
        </cdr:cNvGrpSpPr>
      </cdr:nvGrpSpPr>
      <cdr:grpSpPr>
        <a:xfrm>
          <a:off x="4381500" y="1352550"/>
          <a:ext cx="266700" cy="21431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1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1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1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1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1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1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2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2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2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2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0.30725</cdr:x>
      <cdr:y>0.02275</cdr:y>
    </cdr:from>
    <cdr:to>
      <cdr:x>0.68775</cdr:x>
      <cdr:y>0.0935</cdr:y>
    </cdr:to>
    <cdr:sp textlink="'Room Sound Calculator'!$A$1">
      <cdr:nvSpPr>
        <cdr:cNvPr id="14" name="TextBox 24"/>
        <cdr:cNvSpPr txBox="1">
          <a:spLocks noChangeArrowheads="1"/>
        </cdr:cNvSpPr>
      </cdr:nvSpPr>
      <cdr:spPr>
        <a:xfrm>
          <a:off x="1438275" y="85725"/>
          <a:ext cx="1790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9f117c0-9203-4a55-a74b-877b0992617b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0.00275</cdr:y>
    </cdr:from>
    <cdr:to>
      <cdr:x>0.803</cdr:x>
      <cdr:y>0.0845</cdr:y>
    </cdr:to>
    <cdr:sp>
      <cdr:nvSpPr>
        <cdr:cNvPr id="1" name="Text 21"/>
        <cdr:cNvSpPr txBox="1">
          <a:spLocks noChangeArrowheads="1"/>
        </cdr:cNvSpPr>
      </cdr:nvSpPr>
      <cdr:spPr>
        <a:xfrm>
          <a:off x="1104900" y="9525"/>
          <a:ext cx="27908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0.4375</cdr:y>
    </cdr:from>
    <cdr:to>
      <cdr:x>0.99575</cdr:x>
      <cdr:y>0.8405</cdr:y>
    </cdr:to>
    <cdr:grpSp>
      <cdr:nvGrpSpPr>
        <cdr:cNvPr id="2" name="Group 13"/>
        <cdr:cNvGrpSpPr>
          <a:grpSpLocks/>
        </cdr:cNvGrpSpPr>
      </cdr:nvGrpSpPr>
      <cdr:grpSpPr>
        <a:xfrm>
          <a:off x="4562475" y="1828800"/>
          <a:ext cx="266700" cy="168592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Box 1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Box 1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Box 1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Box 1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Box 1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Box 1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Box 2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Box 2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Box 2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Box 2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Box 2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Box 2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0.24825</cdr:x>
      <cdr:y>0.0175</cdr:y>
    </cdr:from>
    <cdr:to>
      <cdr:x>0.693</cdr:x>
      <cdr:y>0.087</cdr:y>
    </cdr:to>
    <cdr:sp textlink="'Room Sound Calculator'!$A$1">
      <cdr:nvSpPr>
        <cdr:cNvPr id="15" name="TextBox 26"/>
        <cdr:cNvSpPr txBox="1">
          <a:spLocks noChangeArrowheads="1"/>
        </cdr:cNvSpPr>
      </cdr:nvSpPr>
      <cdr:spPr>
        <a:xfrm>
          <a:off x="1200150" y="66675"/>
          <a:ext cx="2162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1fb46e5-bca2-43aa-b6fd-cbab1940db12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zoomScale="85" zoomScaleNormal="85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226</v>
      </c>
    </row>
    <row r="2" ht="18.75" thickBot="1">
      <c r="A2" s="23"/>
    </row>
    <row r="3" spans="1:21" ht="13.5" thickBot="1">
      <c r="A3" s="6" t="s">
        <v>110</v>
      </c>
      <c r="B3" s="291" t="s">
        <v>181</v>
      </c>
      <c r="C3" s="291"/>
      <c r="D3" s="291"/>
      <c r="E3" s="291"/>
      <c r="F3" s="292"/>
      <c r="H3" s="9" t="s">
        <v>11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55</v>
      </c>
      <c r="T3" s="1"/>
      <c r="U3" s="1"/>
    </row>
    <row r="4" spans="1:14" ht="13.5" thickBot="1">
      <c r="A4" s="3" t="s">
        <v>97</v>
      </c>
      <c r="B4" s="8"/>
      <c r="C4" s="288" t="s">
        <v>1</v>
      </c>
      <c r="D4" s="289"/>
      <c r="E4" s="289"/>
      <c r="F4" s="290"/>
      <c r="H4" s="12" t="s">
        <v>12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5</v>
      </c>
      <c r="B5" s="185">
        <v>8</v>
      </c>
      <c r="D5" t="s">
        <v>62</v>
      </c>
      <c r="H5" s="9" t="s">
        <v>13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120</v>
      </c>
    </row>
    <row r="6" spans="1:19" ht="12.75">
      <c r="A6" s="60" t="s">
        <v>10</v>
      </c>
      <c r="B6" s="186">
        <v>8</v>
      </c>
      <c r="H6" s="15" t="s">
        <v>14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58</v>
      </c>
      <c r="S6" s="54" t="s">
        <v>75</v>
      </c>
    </row>
    <row r="7" spans="1:21" ht="15.75">
      <c r="A7" s="60" t="s">
        <v>70</v>
      </c>
      <c r="B7" s="186">
        <v>1</v>
      </c>
      <c r="H7" s="15" t="s">
        <v>15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t="s">
        <v>56</v>
      </c>
      <c r="S7" s="252" t="s">
        <v>68</v>
      </c>
      <c r="T7" s="284">
        <f>2*(B5+B6)/(B5*B6)*12</f>
        <v>6</v>
      </c>
      <c r="U7" s="253" t="s">
        <v>170</v>
      </c>
    </row>
    <row r="8" spans="1:19" ht="13.5" thickBot="1">
      <c r="A8" s="59" t="s">
        <v>69</v>
      </c>
      <c r="B8" s="187">
        <v>5</v>
      </c>
      <c r="H8" s="15" t="s">
        <v>16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t="s">
        <v>172</v>
      </c>
      <c r="S8" t="s">
        <v>62</v>
      </c>
    </row>
    <row r="9" spans="1:20" ht="13.5" thickBot="1">
      <c r="A9" s="4" t="s">
        <v>0</v>
      </c>
      <c r="B9" s="185">
        <v>0</v>
      </c>
      <c r="H9" s="15" t="s">
        <v>17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74</v>
      </c>
      <c r="S9" t="s">
        <v>57</v>
      </c>
      <c r="T9" t="s">
        <v>62</v>
      </c>
    </row>
    <row r="10" spans="1:19" ht="16.5" thickBot="1">
      <c r="A10" s="5" t="s">
        <v>1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4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4</v>
      </c>
      <c r="S10" s="64" t="s">
        <v>196</v>
      </c>
    </row>
    <row r="11" spans="1:19" ht="13.5" thickBot="1">
      <c r="A11" s="4" t="s">
        <v>2</v>
      </c>
      <c r="B11" s="185">
        <v>0</v>
      </c>
      <c r="F11" s="22"/>
      <c r="H11" s="15" t="s">
        <v>18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71</v>
      </c>
      <c r="S11" s="64" t="s">
        <v>46</v>
      </c>
    </row>
    <row r="12" spans="1:17" ht="13.5" thickBot="1">
      <c r="A12" s="5" t="s">
        <v>1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21</v>
      </c>
      <c r="I12" s="184" t="s">
        <v>62</v>
      </c>
      <c r="J12" s="181"/>
      <c r="K12" s="181"/>
      <c r="L12" s="181"/>
      <c r="M12" s="181"/>
      <c r="N12" s="193"/>
      <c r="Q12" t="s">
        <v>98</v>
      </c>
    </row>
    <row r="13" spans="1:19" ht="13.5" thickBot="1">
      <c r="A13" s="6" t="s">
        <v>3</v>
      </c>
      <c r="B13" s="190">
        <v>1</v>
      </c>
      <c r="H13" s="25" t="s">
        <v>31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230</v>
      </c>
      <c r="S13" t="s">
        <v>171</v>
      </c>
    </row>
    <row r="14" spans="1:19" ht="13.5" thickBot="1">
      <c r="A14" s="6" t="s">
        <v>216</v>
      </c>
      <c r="B14" s="190">
        <v>8</v>
      </c>
      <c r="H14" s="12" t="s">
        <v>19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60</v>
      </c>
      <c r="S14" s="73" t="s">
        <v>72</v>
      </c>
    </row>
    <row r="15" spans="1:17" ht="13.5" thickBot="1">
      <c r="A15" s="4" t="s">
        <v>6</v>
      </c>
      <c r="B15" s="185">
        <v>5</v>
      </c>
      <c r="H15" s="69" t="s">
        <v>73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184</v>
      </c>
    </row>
    <row r="16" spans="1:17" ht="13.5" thickBot="1">
      <c r="A16" s="5" t="s">
        <v>7</v>
      </c>
      <c r="B16" s="189">
        <v>8</v>
      </c>
      <c r="H16" s="256" t="s">
        <v>20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185</v>
      </c>
    </row>
    <row r="17" spans="1:17" ht="13.5" thickBot="1">
      <c r="A17" s="4" t="s">
        <v>8</v>
      </c>
      <c r="B17" s="185">
        <v>2400</v>
      </c>
      <c r="H17" s="260" t="s">
        <v>22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182</v>
      </c>
    </row>
    <row r="18" spans="1:20" ht="16.5" thickBot="1">
      <c r="A18" s="7" t="s">
        <v>9</v>
      </c>
      <c r="B18" s="191">
        <v>5</v>
      </c>
      <c r="H18" s="262" t="s">
        <v>173</v>
      </c>
      <c r="I18" s="261">
        <f>(K16+L16+M16)/3</f>
        <v>15.9</v>
      </c>
      <c r="Q18" t="s">
        <v>183</v>
      </c>
      <c r="S18" s="65"/>
      <c r="T18" s="17"/>
    </row>
    <row r="19" spans="8:20" ht="51.75" customHeight="1">
      <c r="H19" s="293" t="s">
        <v>225</v>
      </c>
      <c r="I19" s="293"/>
      <c r="J19" s="293"/>
      <c r="K19" s="293"/>
      <c r="L19" s="293"/>
      <c r="M19" s="293"/>
      <c r="N19" s="293"/>
      <c r="O19" s="293"/>
      <c r="T19" s="17"/>
    </row>
    <row r="21" ht="12.75">
      <c r="S21" t="s">
        <v>221</v>
      </c>
    </row>
    <row r="22" spans="19:20" ht="12.75">
      <c r="S22" t="s">
        <v>222</v>
      </c>
      <c r="T22" s="287">
        <v>15</v>
      </c>
    </row>
    <row r="23" spans="19:20" ht="12.75">
      <c r="S23" t="s">
        <v>223</v>
      </c>
      <c r="T23" s="287">
        <v>15</v>
      </c>
    </row>
    <row r="24" spans="19:20" ht="12.75">
      <c r="S24" t="s">
        <v>224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227</v>
      </c>
    </row>
    <row r="2" ht="13.5" thickBot="1"/>
    <row r="3" spans="1:6" ht="13.5" thickBot="1">
      <c r="A3" s="6" t="s">
        <v>110</v>
      </c>
      <c r="B3" s="294" t="str">
        <f>'Discharge Calculator'!B3:F3</f>
        <v>Zone ID</v>
      </c>
      <c r="C3" s="294"/>
      <c r="D3" s="294"/>
      <c r="E3" s="294"/>
      <c r="F3" s="295"/>
    </row>
    <row r="4" spans="1:17" ht="13.5" thickBot="1">
      <c r="A4" s="150" t="s">
        <v>97</v>
      </c>
      <c r="B4" s="151"/>
      <c r="Q4" t="s">
        <v>175</v>
      </c>
    </row>
    <row r="5" ht="12.75">
      <c r="A5" t="s">
        <v>62</v>
      </c>
    </row>
    <row r="6" ht="13.5" thickBot="1"/>
    <row r="7" spans="1:4" ht="13.5" thickBot="1">
      <c r="A7" s="150" t="s">
        <v>200</v>
      </c>
      <c r="B7" s="8"/>
      <c r="C7" s="296" t="s">
        <v>1</v>
      </c>
      <c r="D7" s="297"/>
    </row>
    <row r="8" spans="1:9" ht="13.5" thickBot="1">
      <c r="A8" s="152" t="s">
        <v>99</v>
      </c>
      <c r="B8" s="182">
        <v>1</v>
      </c>
      <c r="C8" s="288" t="str">
        <f ca="1">OFFSET(Constants!A64,(0+$B$8),0,1,1)</f>
        <v>1, Mineral Fiber </v>
      </c>
      <c r="D8" s="289"/>
      <c r="E8" s="290"/>
      <c r="I8" t="s">
        <v>213</v>
      </c>
    </row>
    <row r="9" ht="13.5" thickBot="1">
      <c r="I9" t="s">
        <v>214</v>
      </c>
    </row>
    <row r="10" spans="1:9" ht="12.75">
      <c r="A10" s="9" t="s">
        <v>11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62</v>
      </c>
    </row>
    <row r="11" spans="1:7" ht="13.5" thickBot="1">
      <c r="A11" s="12" t="s">
        <v>12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13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120</v>
      </c>
    </row>
    <row r="13" spans="1:9" ht="12.75">
      <c r="A13" s="15" t="s">
        <v>101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228</v>
      </c>
    </row>
    <row r="14" spans="1:9" ht="12.75">
      <c r="A14" s="254" t="s">
        <v>21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59</v>
      </c>
    </row>
    <row r="15" spans="1:9" ht="12.75">
      <c r="A15" s="175" t="s">
        <v>31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228</v>
      </c>
    </row>
    <row r="16" spans="1:9" ht="13.5" thickBot="1">
      <c r="A16" s="69" t="s">
        <v>73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189</v>
      </c>
    </row>
    <row r="17" spans="1:9" ht="13.5" thickBot="1">
      <c r="A17" s="256" t="s">
        <v>229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186</v>
      </c>
    </row>
    <row r="18" spans="1:9" ht="13.5" thickBot="1">
      <c r="A18" s="260" t="s">
        <v>22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187</v>
      </c>
    </row>
    <row r="19" spans="1:9" ht="13.5" thickBot="1">
      <c r="A19" s="262" t="s">
        <v>173</v>
      </c>
      <c r="B19" s="261">
        <f>(D17+E17+F17)/3</f>
        <v>34.666666666666664</v>
      </c>
      <c r="I19" t="s">
        <v>188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85" zoomScaleNormal="85" workbookViewId="0" topLeftCell="A5">
      <selection activeCell="A52" sqref="A52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111</v>
      </c>
    </row>
    <row r="2" ht="15">
      <c r="A2" s="229" t="s">
        <v>112</v>
      </c>
    </row>
    <row r="3" ht="15">
      <c r="A3" s="229" t="s">
        <v>113</v>
      </c>
    </row>
    <row r="4" ht="18" customHeight="1" thickBot="1">
      <c r="A4" s="199"/>
    </row>
    <row r="5" spans="1:7" ht="13.5" thickBot="1">
      <c r="A5" s="255" t="s">
        <v>174</v>
      </c>
      <c r="B5" s="294" t="str">
        <f>'Discharge Calculator'!B3</f>
        <v>Zone ID</v>
      </c>
      <c r="C5" s="294"/>
      <c r="D5" s="294"/>
      <c r="E5" s="294"/>
      <c r="F5" s="294"/>
      <c r="G5" s="295"/>
    </row>
    <row r="6" spans="1:17" ht="12.75">
      <c r="A6" s="201" t="s">
        <v>11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148</v>
      </c>
    </row>
    <row r="7" spans="1:7" ht="13.5" thickBot="1">
      <c r="A7" s="205" t="s">
        <v>12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169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176</v>
      </c>
      <c r="Q8" s="200" t="s">
        <v>140</v>
      </c>
    </row>
    <row r="9" spans="1:17" ht="13.5" thickBot="1">
      <c r="A9" s="209" t="s">
        <v>117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215</v>
      </c>
      <c r="Q9" s="200" t="s">
        <v>116</v>
      </c>
    </row>
    <row r="10" ht="13.5" thickBot="1"/>
    <row r="11" spans="1:17" ht="13.5" thickBot="1">
      <c r="A11" s="210" t="s">
        <v>114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177</v>
      </c>
      <c r="Q11" s="200" t="s">
        <v>147</v>
      </c>
    </row>
    <row r="12" spans="1:17" ht="13.5" thickBot="1">
      <c r="A12" s="211" t="s">
        <v>115</v>
      </c>
      <c r="B12" s="197">
        <v>1</v>
      </c>
      <c r="C12" s="212"/>
      <c r="D12" s="212"/>
      <c r="E12" s="212"/>
      <c r="F12" s="212"/>
      <c r="G12" s="213"/>
      <c r="I12" s="200" t="s">
        <v>231</v>
      </c>
      <c r="Q12" s="54" t="s">
        <v>232</v>
      </c>
    </row>
    <row r="13" spans="1:17" ht="12.75">
      <c r="A13" s="214" t="s">
        <v>19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140</v>
      </c>
      <c r="Q13" s="200" t="s">
        <v>141</v>
      </c>
    </row>
    <row r="14" spans="1:17" ht="12.75">
      <c r="A14" s="218" t="s">
        <v>21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193</v>
      </c>
      <c r="Q14" s="200" t="s">
        <v>98</v>
      </c>
    </row>
    <row r="15" spans="1:17" ht="12.75">
      <c r="A15" s="219" t="s">
        <v>31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178</v>
      </c>
      <c r="Q15" s="200" t="s">
        <v>100</v>
      </c>
    </row>
    <row r="16" spans="1:17" ht="16.5" thickBot="1">
      <c r="A16" s="222" t="s">
        <v>118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179</v>
      </c>
      <c r="K16" s="227"/>
      <c r="L16" s="223"/>
      <c r="Q16" s="200" t="s">
        <v>142</v>
      </c>
    </row>
    <row r="17" spans="1:17" ht="16.5" thickBot="1">
      <c r="A17" s="269" t="s">
        <v>122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180</v>
      </c>
      <c r="K17" s="225"/>
      <c r="L17" s="223"/>
      <c r="Q17" s="224" t="s">
        <v>119</v>
      </c>
    </row>
    <row r="18" spans="1:17" ht="16.5" thickBot="1">
      <c r="A18" s="263" t="s">
        <v>22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190</v>
      </c>
      <c r="K18" s="225"/>
      <c r="L18" s="223"/>
      <c r="Q18" s="224" t="s">
        <v>143</v>
      </c>
    </row>
    <row r="19" spans="3:4" ht="13.5" thickBot="1">
      <c r="C19" s="228" t="s">
        <v>144</v>
      </c>
      <c r="D19" s="228" t="s">
        <v>145</v>
      </c>
    </row>
    <row r="20" spans="1:17" ht="13.5" thickBot="1">
      <c r="A20" s="263" t="s">
        <v>121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191</v>
      </c>
      <c r="Q20" s="200" t="s">
        <v>146</v>
      </c>
    </row>
    <row r="21" spans="1:17" ht="13.5" thickBot="1">
      <c r="A21" s="266" t="s">
        <v>166</v>
      </c>
      <c r="B21" s="264">
        <f>'DbA Calc'!C16</f>
        <v>43.80818796245633</v>
      </c>
      <c r="I21" s="200" t="s">
        <v>192</v>
      </c>
      <c r="Q21" s="200" t="s">
        <v>168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149</v>
      </c>
      <c r="B1" s="236"/>
      <c r="F1" s="237"/>
    </row>
    <row r="2" spans="1:7" ht="12.75">
      <c r="A2" s="238" t="s">
        <v>150</v>
      </c>
      <c r="B2" s="239"/>
      <c r="C2" s="240"/>
      <c r="G2" s="236" t="s">
        <v>151</v>
      </c>
    </row>
    <row r="3" spans="1:17" ht="12.75">
      <c r="A3" s="241" t="s">
        <v>152</v>
      </c>
      <c r="B3" s="241" t="s">
        <v>153</v>
      </c>
      <c r="C3" s="241" t="s">
        <v>154</v>
      </c>
      <c r="D3" s="241" t="s">
        <v>155</v>
      </c>
      <c r="E3" s="241" t="s">
        <v>156</v>
      </c>
      <c r="F3" s="242"/>
      <c r="G3" s="236" t="s">
        <v>157</v>
      </c>
      <c r="J3" s="242"/>
      <c r="K3"/>
      <c r="O3" s="243"/>
      <c r="P3" s="244"/>
      <c r="Q3" s="244"/>
    </row>
    <row r="4" spans="1:11" ht="12.75">
      <c r="A4" s="245" t="s">
        <v>158</v>
      </c>
      <c r="B4" s="245" t="s">
        <v>159</v>
      </c>
      <c r="C4" s="245" t="s">
        <v>160</v>
      </c>
      <c r="D4" s="245" t="s">
        <v>160</v>
      </c>
      <c r="E4" s="245" t="s">
        <v>158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167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167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153</v>
      </c>
      <c r="B15" s="246">
        <f>B30</f>
        <v>80.19615123554078</v>
      </c>
      <c r="C15" s="2" t="s">
        <v>161</v>
      </c>
      <c r="D15" s="2" t="s">
        <v>161</v>
      </c>
      <c r="E15" s="245" t="s">
        <v>153</v>
      </c>
      <c r="K15"/>
    </row>
    <row r="16" spans="1:17" ht="12.75">
      <c r="A16" s="245" t="s">
        <v>154</v>
      </c>
      <c r="B16" s="247" t="s">
        <v>161</v>
      </c>
      <c r="C16" s="248">
        <f>C30</f>
        <v>43.80818796245633</v>
      </c>
      <c r="D16" s="247" t="s">
        <v>161</v>
      </c>
      <c r="E16" s="245" t="s">
        <v>154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155</v>
      </c>
      <c r="B17" s="2" t="s">
        <v>161</v>
      </c>
      <c r="C17" s="2" t="s">
        <v>161</v>
      </c>
      <c r="D17" s="246">
        <f>D30</f>
        <v>77.83680569412026</v>
      </c>
      <c r="E17" s="245" t="s">
        <v>155</v>
      </c>
    </row>
    <row r="18" spans="1:5" ht="12.75">
      <c r="A18" s="245"/>
      <c r="E18" s="245"/>
    </row>
    <row r="19" spans="1:10" ht="12.75">
      <c r="A19" s="2" t="s">
        <v>162</v>
      </c>
      <c r="B19" s="2" t="s">
        <v>153</v>
      </c>
      <c r="C19" s="2" t="s">
        <v>154</v>
      </c>
      <c r="D19" s="2" t="s">
        <v>155</v>
      </c>
      <c r="E19" s="2" t="s">
        <v>163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167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167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164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164</v>
      </c>
      <c r="F30"/>
      <c r="G30"/>
      <c r="H30"/>
      <c r="I30"/>
      <c r="J30"/>
    </row>
    <row r="31" spans="1:5" ht="12.75">
      <c r="A31" s="2" t="s">
        <v>165</v>
      </c>
      <c r="B31" s="2" t="s">
        <v>153</v>
      </c>
      <c r="C31" s="2" t="s">
        <v>154</v>
      </c>
      <c r="D31" s="2" t="s">
        <v>155</v>
      </c>
      <c r="E31" s="2" t="s">
        <v>165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workbookViewId="0" topLeftCell="A13">
      <selection activeCell="N51" sqref="N51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212</v>
      </c>
    </row>
    <row r="5" spans="2:9" ht="13.5" thickBot="1">
      <c r="B5" s="24" t="s">
        <v>29</v>
      </c>
      <c r="I5" s="54" t="s">
        <v>30</v>
      </c>
    </row>
    <row r="6" spans="1:7" ht="15.75" thickBot="1">
      <c r="A6" s="139" t="s">
        <v>11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12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24</v>
      </c>
      <c r="B8" s="81"/>
      <c r="C8" s="82"/>
      <c r="D8" s="82"/>
      <c r="E8" s="82"/>
      <c r="F8" s="82"/>
      <c r="G8" s="83"/>
      <c r="I8" s="54" t="s">
        <v>28</v>
      </c>
      <c r="X8" s="84"/>
      <c r="Y8" s="84"/>
      <c r="Z8" s="84"/>
      <c r="AA8" s="84"/>
      <c r="AB8" s="84"/>
      <c r="AC8" s="85"/>
    </row>
    <row r="9" spans="1:29" ht="15">
      <c r="A9" s="86" t="s">
        <v>26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27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41</v>
      </c>
      <c r="B12" s="81"/>
      <c r="C12" s="81"/>
      <c r="D12" s="81"/>
      <c r="E12" s="81"/>
      <c r="F12" s="81"/>
      <c r="G12" s="92"/>
    </row>
    <row r="13" spans="1:9" ht="15.75" thickBot="1">
      <c r="A13" s="135" t="s">
        <v>32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37</v>
      </c>
    </row>
    <row r="14" spans="1:10" ht="15">
      <c r="A14" s="136" t="s">
        <v>34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38</v>
      </c>
      <c r="J14" s="78"/>
    </row>
    <row r="15" spans="1:28" ht="15">
      <c r="A15" s="48" t="s">
        <v>35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39</v>
      </c>
      <c r="J15" s="78"/>
      <c r="W15" s="95" t="s">
        <v>25</v>
      </c>
      <c r="X15" s="96"/>
      <c r="Y15" s="96"/>
      <c r="Z15" s="96"/>
      <c r="AA15" s="96"/>
      <c r="AB15" s="97"/>
    </row>
    <row r="16" spans="1:28" ht="15.75" thickBot="1">
      <c r="A16" s="51" t="s">
        <v>36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40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45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32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46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34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47</v>
      </c>
    </row>
    <row r="22" spans="1:10" ht="12.75">
      <c r="A22" s="38" t="s">
        <v>35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220</v>
      </c>
    </row>
    <row r="23" spans="1:7" ht="12.75">
      <c r="A23" s="38" t="s">
        <v>36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42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43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44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105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48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104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51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89</v>
      </c>
    </row>
    <row r="33" spans="1:9" ht="12.75">
      <c r="A33" s="114" t="s">
        <v>52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103</v>
      </c>
    </row>
    <row r="34" spans="1:7" ht="12.75">
      <c r="A34" s="114" t="s">
        <v>49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50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108</v>
      </c>
      <c r="B37" s="162" t="s">
        <v>82</v>
      </c>
      <c r="C37" s="92"/>
      <c r="D37" s="162" t="s">
        <v>84</v>
      </c>
      <c r="E37" s="92"/>
      <c r="F37" s="163" t="s">
        <v>86</v>
      </c>
      <c r="G37" s="164"/>
      <c r="H37" s="163" t="s">
        <v>87</v>
      </c>
      <c r="I37" s="164"/>
      <c r="K37" s="54" t="s">
        <v>106</v>
      </c>
    </row>
    <row r="38" spans="1:11" ht="15.75" thickBot="1">
      <c r="A38" s="171" t="s">
        <v>107</v>
      </c>
      <c r="B38" s="172" t="s">
        <v>76</v>
      </c>
      <c r="C38" s="173" t="s">
        <v>77</v>
      </c>
      <c r="D38" s="174" t="s">
        <v>76</v>
      </c>
      <c r="E38" s="173" t="s">
        <v>77</v>
      </c>
      <c r="F38" s="174" t="s">
        <v>76</v>
      </c>
      <c r="G38" s="173" t="s">
        <v>77</v>
      </c>
      <c r="H38" s="174" t="s">
        <v>76</v>
      </c>
      <c r="I38" s="173" t="s">
        <v>77</v>
      </c>
      <c r="K38" s="54" t="s">
        <v>109</v>
      </c>
    </row>
    <row r="39" spans="1:9" ht="15">
      <c r="A39" s="167">
        <v>125</v>
      </c>
      <c r="B39" s="168">
        <v>1</v>
      </c>
      <c r="C39" s="169" t="s">
        <v>78</v>
      </c>
      <c r="D39" s="170">
        <v>1</v>
      </c>
      <c r="E39" s="169" t="s">
        <v>78</v>
      </c>
      <c r="F39" s="170">
        <v>1</v>
      </c>
      <c r="G39" s="169" t="s">
        <v>78</v>
      </c>
      <c r="H39" s="170">
        <v>1</v>
      </c>
      <c r="I39" s="169" t="s">
        <v>78</v>
      </c>
    </row>
    <row r="40" spans="1:9" ht="15">
      <c r="A40" s="165">
        <v>250</v>
      </c>
      <c r="B40" s="160">
        <v>6</v>
      </c>
      <c r="C40" s="32" t="s">
        <v>79</v>
      </c>
      <c r="D40" s="31">
        <v>4</v>
      </c>
      <c r="E40" s="32" t="s">
        <v>79</v>
      </c>
      <c r="F40" s="31">
        <v>5</v>
      </c>
      <c r="G40" s="32" t="s">
        <v>79</v>
      </c>
      <c r="H40" s="31">
        <v>2</v>
      </c>
      <c r="I40" s="32" t="s">
        <v>79</v>
      </c>
    </row>
    <row r="41" spans="1:9" ht="15.75" thickBot="1">
      <c r="A41" s="165">
        <v>500</v>
      </c>
      <c r="B41" s="160">
        <v>11</v>
      </c>
      <c r="C41" s="32" t="s">
        <v>80</v>
      </c>
      <c r="D41" s="29">
        <v>7</v>
      </c>
      <c r="E41" s="30" t="s">
        <v>83</v>
      </c>
      <c r="F41" s="31">
        <v>8</v>
      </c>
      <c r="G41" s="32" t="s">
        <v>80</v>
      </c>
      <c r="H41" s="29">
        <v>3</v>
      </c>
      <c r="I41" s="30" t="s">
        <v>88</v>
      </c>
    </row>
    <row r="42" spans="1:7" ht="15.75" thickBot="1">
      <c r="A42" s="165">
        <v>1000</v>
      </c>
      <c r="B42" s="161">
        <v>10</v>
      </c>
      <c r="C42" s="30" t="s">
        <v>83</v>
      </c>
      <c r="F42" s="31">
        <v>4</v>
      </c>
      <c r="G42" s="32" t="s">
        <v>81</v>
      </c>
    </row>
    <row r="43" spans="1:7" ht="15.75" thickBot="1">
      <c r="A43" s="166">
        <v>2000</v>
      </c>
      <c r="F43" s="29">
        <v>3</v>
      </c>
      <c r="G43" s="30" t="s">
        <v>85</v>
      </c>
    </row>
    <row r="45" ht="13.5" thickBot="1"/>
    <row r="46" spans="1:9" ht="16.5" thickBot="1">
      <c r="A46" s="28" t="s">
        <v>53</v>
      </c>
      <c r="B46" s="104"/>
      <c r="C46" s="104"/>
      <c r="D46" s="104"/>
      <c r="E46" s="104"/>
      <c r="F46" s="104"/>
      <c r="G46" s="105"/>
      <c r="I46" s="54" t="s">
        <v>54</v>
      </c>
    </row>
    <row r="47" spans="1:7" ht="13.5" thickBot="1">
      <c r="A47" s="106" t="s">
        <v>48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51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52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49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50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4</v>
      </c>
      <c r="D54" s="121"/>
      <c r="E54" s="121"/>
      <c r="F54" s="121"/>
      <c r="G54" s="121"/>
      <c r="H54" s="121"/>
      <c r="I54" s="101" t="s">
        <v>62</v>
      </c>
    </row>
    <row r="55" spans="2:8" ht="16.5">
      <c r="B55" s="120" t="s">
        <v>199</v>
      </c>
      <c r="C55" s="74">
        <v>1127</v>
      </c>
      <c r="D55" s="275" t="s">
        <v>194</v>
      </c>
      <c r="E55" s="121"/>
      <c r="F55" s="121"/>
      <c r="G55" s="121"/>
      <c r="H55" s="121"/>
    </row>
    <row r="56" spans="2:10" ht="20.25" thickBot="1">
      <c r="B56" s="51" t="s">
        <v>90</v>
      </c>
      <c r="C56" s="37">
        <v>3.14159</v>
      </c>
      <c r="D56" s="121" t="s">
        <v>90</v>
      </c>
      <c r="E56" s="121"/>
      <c r="F56" s="121"/>
      <c r="G56" s="121"/>
      <c r="H56" s="121"/>
      <c r="J56" s="78" t="s">
        <v>217</v>
      </c>
    </row>
    <row r="57" spans="2:10" ht="19.5">
      <c r="B57" s="276" t="s">
        <v>197</v>
      </c>
      <c r="C57" s="129">
        <v>0.7</v>
      </c>
      <c r="D57" s="78" t="s">
        <v>219</v>
      </c>
      <c r="E57" s="121"/>
      <c r="F57" s="121"/>
      <c r="G57" s="121"/>
      <c r="H57" s="121"/>
      <c r="J57" s="122" t="s">
        <v>61</v>
      </c>
    </row>
    <row r="58" spans="2:10" ht="20.25" thickBot="1">
      <c r="B58" s="277" t="s">
        <v>198</v>
      </c>
      <c r="C58" s="37">
        <v>2</v>
      </c>
      <c r="D58" s="78" t="s">
        <v>218</v>
      </c>
      <c r="E58" s="121"/>
      <c r="F58" s="121"/>
      <c r="G58" s="121"/>
      <c r="H58" s="121"/>
      <c r="J58" s="78" t="s">
        <v>195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95</v>
      </c>
      <c r="N62" s="54">
        <f>C57*C55</f>
        <v>788.9</v>
      </c>
    </row>
    <row r="63" spans="1:14" ht="16.5" thickBot="1">
      <c r="A63" s="79" t="s">
        <v>91</v>
      </c>
      <c r="B63" s="123"/>
      <c r="C63" s="104"/>
      <c r="D63" s="104"/>
      <c r="E63" s="104"/>
      <c r="F63" s="104"/>
      <c r="G63" s="105"/>
      <c r="H63" s="55"/>
      <c r="I63" s="54" t="s">
        <v>96</v>
      </c>
      <c r="N63" s="54">
        <f>C56*125*10/12</f>
        <v>327.2489583333333</v>
      </c>
    </row>
    <row r="64" spans="1:14" ht="13.5" thickBot="1">
      <c r="A64" s="34" t="s">
        <v>63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201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202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203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204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205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206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207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208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209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210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211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64</v>
      </c>
      <c r="B82" s="127"/>
      <c r="C82" s="54"/>
      <c r="D82" s="54"/>
      <c r="E82" s="54"/>
      <c r="F82" s="54"/>
      <c r="G82" s="54"/>
      <c r="I82" s="149" t="s">
        <v>94</v>
      </c>
      <c r="K82" s="101"/>
    </row>
    <row r="83" spans="1:11" ht="15">
      <c r="A83" s="128" t="s">
        <v>65</v>
      </c>
      <c r="B83" s="129">
        <v>10</v>
      </c>
      <c r="C83" s="54"/>
      <c r="D83" s="54"/>
      <c r="E83" s="54"/>
      <c r="F83" s="54"/>
      <c r="G83" s="54"/>
      <c r="I83" s="103" t="s">
        <v>93</v>
      </c>
      <c r="J83" s="102"/>
      <c r="K83" s="101"/>
    </row>
    <row r="84" spans="1:11" ht="15">
      <c r="A84" s="130" t="s">
        <v>66</v>
      </c>
      <c r="B84" s="50">
        <v>5</v>
      </c>
      <c r="E84" s="54"/>
      <c r="I84" s="102"/>
      <c r="J84" s="102"/>
      <c r="K84" s="101"/>
    </row>
    <row r="85" spans="1:13" ht="15">
      <c r="A85" s="130" t="s">
        <v>67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33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31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102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23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92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K5" sqref="K5"/>
    </sheetView>
  </sheetViews>
  <sheetFormatPr defaultColWidth="9.140625" defaultRowHeight="12.75"/>
  <sheetData>
    <row r="1" spans="1:6" ht="12.75">
      <c r="A1" t="s">
        <v>123</v>
      </c>
      <c r="F1" t="s">
        <v>124</v>
      </c>
    </row>
    <row r="2" spans="1:6" ht="12.75">
      <c r="A2" t="s">
        <v>125</v>
      </c>
      <c r="F2" t="s">
        <v>62</v>
      </c>
    </row>
    <row r="3" spans="1:6" ht="12.75">
      <c r="A3" t="s">
        <v>126</v>
      </c>
      <c r="B3" t="s">
        <v>62</v>
      </c>
      <c r="F3" t="s">
        <v>127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130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131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132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2003-11-05T20:05:25Z</cp:lastPrinted>
  <dcterms:created xsi:type="dcterms:W3CDTF">1999-08-01T14:07:13Z</dcterms:created>
  <dcterms:modified xsi:type="dcterms:W3CDTF">2009-05-05T17:03:23Z</dcterms:modified>
  <cp:category/>
  <cp:version/>
  <cp:contentType/>
  <cp:contentStatus/>
</cp:coreProperties>
</file>